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fuertes\Desktop\"/>
    </mc:Choice>
  </mc:AlternateContent>
  <bookViews>
    <workbookView xWindow="0" yWindow="0" windowWidth="19200" windowHeight="7050"/>
  </bookViews>
  <sheets>
    <sheet name="0205 - MINISTERIO DE HACIENDA" sheetId="5" r:id="rId1"/>
    <sheet name="0205 - MINISTERIO DE HACIEN (2" sheetId="7" state="hidden" r:id="rId2"/>
    <sheet name="Hoja1" sheetId="6" state="hidden" r:id="rId3"/>
  </sheets>
  <definedNames>
    <definedName name="_xlnm.Print_Area" localSheetId="0">'0205 - MINISTERIO DE HACIENDA'!$A$9:$R$29</definedName>
    <definedName name="OLE_LINK1" localSheetId="1">'0205 - MINISTERIO DE HACIEN (2'!#REF!</definedName>
    <definedName name="OLE_LINK1" localSheetId="0">'0205 - MINISTERIO DE HACIENDA'!#REF!</definedName>
  </definedNames>
  <calcPr calcId="162913"/>
</workbook>
</file>

<file path=xl/calcChain.xml><?xml version="1.0" encoding="utf-8"?>
<calcChain xmlns="http://schemas.openxmlformats.org/spreadsheetml/2006/main">
  <c r="R27" i="5" l="1"/>
  <c r="R26" i="5"/>
  <c r="R24" i="5"/>
  <c r="R23" i="5"/>
  <c r="R21" i="7" l="1"/>
  <c r="P21" i="7"/>
  <c r="N21" i="7"/>
  <c r="L21" i="7"/>
  <c r="J21" i="7"/>
  <c r="G21" i="7"/>
  <c r="R20" i="7"/>
  <c r="P20" i="7"/>
  <c r="N20" i="7"/>
  <c r="L20" i="7"/>
  <c r="J20" i="7"/>
  <c r="G20" i="7"/>
  <c r="R19" i="7"/>
  <c r="P19" i="7"/>
  <c r="N19" i="7"/>
  <c r="L19" i="7"/>
  <c r="J19" i="7"/>
  <c r="G19" i="7"/>
  <c r="R18" i="7"/>
  <c r="Q18" i="7"/>
  <c r="P18" i="7"/>
  <c r="N18" i="7"/>
  <c r="L18" i="7"/>
  <c r="J18" i="7"/>
  <c r="G18" i="7"/>
  <c r="R17" i="7"/>
  <c r="P17" i="7"/>
  <c r="N17" i="7"/>
  <c r="L17" i="7"/>
  <c r="J17" i="7"/>
  <c r="G17" i="7"/>
  <c r="R16" i="7"/>
  <c r="P16" i="7"/>
  <c r="N16" i="7"/>
  <c r="L16" i="7"/>
  <c r="J16" i="7"/>
  <c r="G16" i="7"/>
  <c r="R15" i="7"/>
  <c r="P15" i="7"/>
  <c r="N15" i="7"/>
  <c r="L15" i="7"/>
  <c r="J15" i="7"/>
  <c r="G15" i="7"/>
  <c r="V14" i="7"/>
  <c r="R14" i="7"/>
  <c r="P14" i="7"/>
  <c r="O14" i="7"/>
  <c r="N14" i="7"/>
  <c r="L14" i="7"/>
  <c r="J14" i="7"/>
  <c r="G27" i="5"/>
  <c r="J27" i="5"/>
  <c r="L27" i="5"/>
  <c r="N27" i="5"/>
  <c r="P27" i="5"/>
  <c r="G28" i="5"/>
  <c r="J28" i="5"/>
  <c r="L28" i="5"/>
  <c r="N28" i="5"/>
  <c r="P28" i="5"/>
  <c r="L6" i="6"/>
  <c r="H6" i="6"/>
  <c r="F7" i="6"/>
  <c r="E7" i="6"/>
  <c r="P23" i="5"/>
  <c r="P24" i="5"/>
  <c r="P25" i="5"/>
  <c r="P26" i="5"/>
  <c r="P29" i="5"/>
  <c r="N22" i="5"/>
  <c r="N23" i="5"/>
  <c r="N24" i="5"/>
  <c r="N25" i="5"/>
  <c r="N26" i="5"/>
  <c r="N29" i="5"/>
  <c r="L22" i="5"/>
  <c r="L23" i="5"/>
  <c r="L24" i="5"/>
  <c r="L25" i="5"/>
  <c r="L26" i="5"/>
  <c r="L29" i="5"/>
  <c r="G23" i="5"/>
  <c r="G24" i="5"/>
  <c r="G26" i="5"/>
  <c r="G29" i="5"/>
  <c r="K16" i="6"/>
  <c r="K8" i="6"/>
  <c r="K9" i="6"/>
  <c r="K10" i="6"/>
  <c r="K11" i="6"/>
  <c r="K12" i="6"/>
  <c r="K13" i="6"/>
  <c r="K14" i="6"/>
  <c r="K7" i="6"/>
  <c r="G18" i="6"/>
  <c r="J22" i="5"/>
  <c r="J23" i="5"/>
  <c r="J24" i="5"/>
  <c r="J25" i="5"/>
  <c r="J26" i="5"/>
  <c r="J29" i="5"/>
  <c r="J16" i="6"/>
  <c r="I16" i="6"/>
  <c r="H16" i="6"/>
  <c r="H1" i="6"/>
  <c r="H8" i="6"/>
  <c r="I8" i="6"/>
  <c r="J8" i="6"/>
  <c r="H9" i="6"/>
  <c r="I9" i="6"/>
  <c r="J9" i="6"/>
  <c r="H10" i="6"/>
  <c r="I10" i="6"/>
  <c r="J10" i="6"/>
  <c r="H11" i="6"/>
  <c r="I11" i="6"/>
  <c r="J11" i="6"/>
  <c r="H12" i="6"/>
  <c r="I12" i="6"/>
  <c r="J12" i="6"/>
  <c r="H13" i="6"/>
  <c r="I13" i="6"/>
  <c r="J13" i="6"/>
  <c r="H14" i="6"/>
  <c r="I14" i="6"/>
  <c r="J14" i="6"/>
  <c r="J7" i="6"/>
  <c r="I7" i="6"/>
  <c r="H7" i="6"/>
  <c r="C8" i="6"/>
  <c r="D8" i="6"/>
  <c r="E8" i="6"/>
  <c r="G8" i="6"/>
  <c r="C9" i="6"/>
  <c r="D9" i="6"/>
  <c r="E9" i="6"/>
  <c r="G9" i="6"/>
  <c r="C10" i="6"/>
  <c r="D10" i="6"/>
  <c r="E10" i="6"/>
  <c r="G10" i="6"/>
  <c r="C11" i="6"/>
  <c r="D11" i="6"/>
  <c r="E11" i="6"/>
  <c r="G11" i="6"/>
  <c r="B12" i="6"/>
  <c r="C12" i="6"/>
  <c r="D12" i="6"/>
  <c r="E12" i="6"/>
  <c r="G12" i="6"/>
  <c r="B13" i="6"/>
  <c r="C13" i="6"/>
  <c r="D13" i="6"/>
  <c r="E13" i="6"/>
  <c r="G13" i="6"/>
  <c r="C14" i="6"/>
  <c r="D14" i="6"/>
  <c r="E14" i="6"/>
  <c r="G14" i="6"/>
  <c r="C7" i="6"/>
  <c r="D7" i="6"/>
  <c r="G7" i="6"/>
  <c r="F8" i="6"/>
  <c r="F9" i="6"/>
  <c r="F10" i="6"/>
  <c r="F11" i="6"/>
  <c r="F12" i="6"/>
  <c r="F13" i="6"/>
  <c r="F14" i="6"/>
  <c r="E16" i="6"/>
  <c r="F1" i="6"/>
  <c r="F16" i="6"/>
  <c r="G16" i="6"/>
  <c r="C18" i="6"/>
  <c r="D16" i="6"/>
  <c r="H2" i="6"/>
  <c r="J6" i="6"/>
  <c r="P22" i="5"/>
  <c r="I6" i="6"/>
  <c r="O22" i="5"/>
  <c r="R22" i="5" s="1"/>
</calcChain>
</file>

<file path=xl/comments1.xml><?xml version="1.0" encoding="utf-8"?>
<comments xmlns="http://schemas.openxmlformats.org/spreadsheetml/2006/main">
  <authors>
    <author>Patricia Del Castillo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utilizamos el presupuesto inicial porque el vigente no presenta las modificaciones presupuestarias realizadas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utilizamos el preventivo
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devengado</t>
        </r>
      </text>
    </comment>
  </commentList>
</comments>
</file>

<file path=xl/comments2.xml><?xml version="1.0" encoding="utf-8"?>
<comments xmlns="http://schemas.openxmlformats.org/spreadsheetml/2006/main">
  <authors>
    <author>Patricia Del Castillo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presupuesto inicial menos el preventivo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presupuesto inicial menos el preventivo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porcentaje de la nomina calculada al 100% 4.34 del 32.45% se corresponde a un 13.37% del 100%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el porcentaje al 100% de la nomina multiplicado por el devengado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multiplicado por lo el porcentaje al 100% por el preventivo del 1er trimestre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el porcentaje al 100% de la nomina multiplicado por lo disponible del presupuesto divido entre 3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multiplicado por lo disponible del presupuesto divido entre 3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Patricia Del Castillo:</t>
        </r>
        <r>
          <rPr>
            <sz val="9"/>
            <color indexed="81"/>
            <rFont val="Tahoma"/>
            <family val="2"/>
          </rPr>
          <t xml:space="preserve">
multiplicado por lo disponible del presupuesto divido entre 3
</t>
        </r>
      </text>
    </comment>
  </commentList>
</comments>
</file>

<file path=xl/sharedStrings.xml><?xml version="1.0" encoding="utf-8"?>
<sst xmlns="http://schemas.openxmlformats.org/spreadsheetml/2006/main" count="174" uniqueCount="79">
  <si>
    <t>NUM. Y PRODUCTO</t>
  </si>
  <si>
    <t>Estrategia Nacional de Desarrollo a Contribuir</t>
  </si>
  <si>
    <t>BENEFICIARIO</t>
  </si>
  <si>
    <t xml:space="preserve">UNIDAD DE MEDIDA </t>
  </si>
  <si>
    <t>Meta Formulada 2018</t>
  </si>
  <si>
    <t>Ejec</t>
  </si>
  <si>
    <t>Obj. Gral.</t>
  </si>
  <si>
    <t>Obj. Esp.</t>
  </si>
  <si>
    <t>1er. Trimestre 
Enero-Marzo</t>
  </si>
  <si>
    <t>2do. Trimestre 
abril-junio</t>
  </si>
  <si>
    <t>3er. Trimestre 
julio-septiembre</t>
  </si>
  <si>
    <t>Programación Fisica Financiera Anual</t>
  </si>
  <si>
    <t>Ejecución Fisica Financiera Anual</t>
  </si>
  <si>
    <t>1er. Trimestre 
enero-marzo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</si>
  <si>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</si>
  <si>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  <scheme val="minor"/>
      </rPr>
      <t>VISION:</t>
    </r>
    <r>
      <rPr>
        <sz val="11"/>
        <color rgb="FF000000"/>
        <rFont val="Calibri"/>
        <family val="2"/>
        <scheme val="minor"/>
      </rPr>
      <t xml:space="preserve"> 
</t>
    </r>
  </si>
  <si>
    <t>Capítulo:</t>
  </si>
  <si>
    <t>Subcapitulo:</t>
  </si>
  <si>
    <t>Unidad Ejecutora:</t>
  </si>
  <si>
    <t xml:space="preserve">Programación Fisica </t>
  </si>
  <si>
    <t>Programación Financiera</t>
  </si>
  <si>
    <t xml:space="preserve">Ejecución Fisica </t>
  </si>
  <si>
    <t>Ejecución Financiera</t>
  </si>
  <si>
    <t>Presupuesto  Formulado 2018</t>
  </si>
  <si>
    <t xml:space="preserve">Programa:
</t>
  </si>
  <si>
    <t>4to. Trimestre octubre - diciembre</t>
  </si>
  <si>
    <t>Unidad Ejecutora :</t>
  </si>
  <si>
    <t>Programa 14: Regulacion, Supervision y Fomento de las Compras Publicas</t>
  </si>
  <si>
    <t>4168 - Habilitación del Portal Transaccional del SNCCP de la República Dominicana.</t>
  </si>
  <si>
    <t>3124 - Implementación del Modelo Dominicano de Compras Públicas Inclusivas y Sostenibles.</t>
  </si>
  <si>
    <t>3125 - Emisión de políticas, normas y procedimientos de compras.</t>
  </si>
  <si>
    <t>3126 - Registro de proveedores del Estado.</t>
  </si>
  <si>
    <t>3127 - Asistencia técnica en SNCCP.</t>
  </si>
  <si>
    <t>3128 - Capacitaciones a los actores del SNCCP.</t>
  </si>
  <si>
    <t>3129 - Emisión de boletines estadísticos.</t>
  </si>
  <si>
    <t>3130 - Publicación de procesos de compras del SNCC.</t>
  </si>
  <si>
    <t>4825 - Dictámenes jurídicos-resolutivos de procedimientos de compras basados en resolución de conflictos.</t>
  </si>
  <si>
    <t>Número de instituciones en el PT.</t>
  </si>
  <si>
    <t>Porcentaje de contratos adjudicados a MIPyME, mujeres, personas con discapacidad y sectores productivos minoritarios.</t>
  </si>
  <si>
    <t>Porcentaje de nuevos proveedores registrados en el PT.</t>
  </si>
  <si>
    <t>Número de AT realizadas.</t>
  </si>
  <si>
    <t>Número de capacitaciones realizadas.</t>
  </si>
  <si>
    <t>Número de boletines estadísticos publicados.</t>
  </si>
  <si>
    <t>Número de procesos publicados en el PT.</t>
  </si>
  <si>
    <t>Número de dictámenes emitidos.</t>
  </si>
  <si>
    <t>nomina</t>
  </si>
  <si>
    <t>PRODUCTOS</t>
  </si>
  <si>
    <t>devengado</t>
  </si>
  <si>
    <t>3. DESARROLLO PRODUCTIVO</t>
  </si>
  <si>
    <t>preventivo</t>
  </si>
  <si>
    <t>diponible portal al 31.03.2018</t>
  </si>
  <si>
    <t>disponible insitucional al 31.03.2018</t>
  </si>
  <si>
    <t>% de la nomina</t>
  </si>
  <si>
    <t>Presupuesto vigente</t>
  </si>
  <si>
    <t>Programacion financiera+ nomina x trimestre</t>
  </si>
  <si>
    <t>nomina trimestral</t>
  </si>
  <si>
    <t>% de la nomina al 100%</t>
  </si>
  <si>
    <t>3.1 Economía articulada, innovadora y ambientalmente sostenible, con una estructura productiva que genera crecimiento alto y sostenido, con trabajo digno, que se inserta de forma competitiva en la economía global</t>
  </si>
  <si>
    <t>3.1.2 Consolidar una gestión de las finanzas públicas sostenible, que asigne los recursos en función de las prioridades del desarrollo nacional y propicie una distribución equitativa de la renta nacional</t>
  </si>
  <si>
    <t>Unidades de compra del Estado, gobiernos locales, proveedores del Estado, Mipyme y mujeres.</t>
  </si>
  <si>
    <t>Unidades de compra del Estado, Proveedores del Estado, Mipyme y mujeres.</t>
  </si>
  <si>
    <t>Unidades de compras, Proveedores del Estado, Mipyme y mujeres.</t>
  </si>
  <si>
    <t>Proveedores del Estado, Mipyme y mujeres.</t>
  </si>
  <si>
    <t>Sociedad, veedores, unidades de compra del Estado, gobiernos locales, proveedores del Estado , Mipyme y mujeres.</t>
  </si>
  <si>
    <t>Unidades de compra del Estado y gobiernos locales, proveedores del Estado, Mipyme y mujeres.</t>
  </si>
  <si>
    <t>abril</t>
  </si>
  <si>
    <t xml:space="preserve">mayo </t>
  </si>
  <si>
    <t>junio</t>
  </si>
  <si>
    <t>2do. Trimes
abril-junio</t>
  </si>
  <si>
    <t>total  ejecucion física</t>
  </si>
  <si>
    <t>dic</t>
  </si>
  <si>
    <t>Eficiencia</t>
  </si>
  <si>
    <t>Regulación, Supervisión y Fomento de las Compras Públicas</t>
  </si>
  <si>
    <t xml:space="preserve">PROGRAMA
</t>
  </si>
  <si>
    <t>Programación Financiera Anual</t>
  </si>
  <si>
    <t>POA 2018</t>
  </si>
  <si>
    <t>DIRECCION GENERAL DE CONTRATACIONES PUBLICAS</t>
  </si>
  <si>
    <t>MONITOREO 4to TRIMESTRE</t>
  </si>
  <si>
    <t>Ejecución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</si>
</sst>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  <font>
      <b/>
      <sz val="20"/>
      <color theme="4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0">
    <xf numFmtId="0" fontId="2" fillId="0" borderId="0" xfId="0" applyFont="1" applyFill="1" applyBorder="1"/>
    <xf numFmtId="0" fontId="2" fillId="0" borderId="1" xfId="0" applyFont="1" applyFill="1" applyBorder="1"/>
    <xf numFmtId="0" fontId="2" fillId="4" borderId="0" xfId="0" applyFont="1" applyFill="1" applyBorder="1"/>
    <xf numFmtId="0" fontId="2" fillId="0" borderId="0" xfId="0" applyFont="1" applyFill="1" applyBorder="1"/>
    <xf numFmtId="49" fontId="2" fillId="4" borderId="0" xfId="0" applyNumberFormat="1" applyFont="1" applyFill="1" applyBorder="1" applyAlignment="1">
      <alignment horizontal="right"/>
    </xf>
    <xf numFmtId="0" fontId="4" fillId="4" borderId="0" xfId="0" applyFont="1" applyFill="1" applyBorder="1"/>
    <xf numFmtId="0" fontId="0" fillId="0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8" borderId="18" xfId="0" applyFill="1" applyBorder="1" applyAlignment="1">
      <alignment vertical="top" wrapText="1"/>
    </xf>
    <xf numFmtId="0" fontId="2" fillId="2" borderId="1" xfId="0" applyFont="1" applyFill="1" applyBorder="1"/>
    <xf numFmtId="164" fontId="2" fillId="0" borderId="0" xfId="2" applyFont="1" applyFill="1" applyBorder="1"/>
    <xf numFmtId="0" fontId="4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9" fontId="2" fillId="0" borderId="1" xfId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/>
    <xf numFmtId="0" fontId="2" fillId="3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/>
    <xf numFmtId="164" fontId="2" fillId="0" borderId="1" xfId="2" applyFont="1" applyFill="1" applyBorder="1"/>
    <xf numFmtId="164" fontId="2" fillId="0" borderId="1" xfId="0" applyNumberFormat="1" applyFont="1" applyFill="1" applyBorder="1"/>
    <xf numFmtId="164" fontId="8" fillId="0" borderId="1" xfId="2" applyFont="1" applyFill="1" applyBorder="1"/>
    <xf numFmtId="4" fontId="8" fillId="0" borderId="1" xfId="0" applyNumberFormat="1" applyFont="1" applyFill="1" applyBorder="1"/>
    <xf numFmtId="0" fontId="2" fillId="9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/>
    <xf numFmtId="165" fontId="2" fillId="0" borderId="0" xfId="1" applyNumberFormat="1" applyFont="1" applyFill="1" applyBorder="1"/>
    <xf numFmtId="4" fontId="2" fillId="0" borderId="1" xfId="1" applyNumberFormat="1" applyFont="1" applyFill="1" applyBorder="1"/>
    <xf numFmtId="164" fontId="2" fillId="0" borderId="0" xfId="0" applyNumberFormat="1" applyFont="1" applyFill="1" applyBorder="1"/>
    <xf numFmtId="4" fontId="2" fillId="2" borderId="0" xfId="0" applyNumberFormat="1" applyFont="1" applyFill="1" applyBorder="1"/>
    <xf numFmtId="0" fontId="4" fillId="2" borderId="2" xfId="0" applyFont="1" applyFill="1" applyBorder="1" applyAlignment="1">
      <alignment vertical="center" wrapText="1"/>
    </xf>
    <xf numFmtId="4" fontId="2" fillId="0" borderId="13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0" fillId="10" borderId="1" xfId="0" applyFill="1" applyBorder="1" applyAlignment="1">
      <alignment vertical="top" wrapText="1"/>
    </xf>
    <xf numFmtId="0" fontId="2" fillId="10" borderId="1" xfId="0" applyFont="1" applyFill="1" applyBorder="1"/>
    <xf numFmtId="0" fontId="2" fillId="1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2" fillId="11" borderId="1" xfId="0" applyFont="1" applyFill="1" applyBorder="1"/>
    <xf numFmtId="0" fontId="2" fillId="0" borderId="0" xfId="0" applyFont="1" applyFill="1" applyBorder="1" applyAlignment="1">
      <alignment vertical="center"/>
    </xf>
    <xf numFmtId="9" fontId="2" fillId="0" borderId="0" xfId="1" applyFont="1" applyFill="1" applyBorder="1"/>
    <xf numFmtId="9" fontId="2" fillId="0" borderId="18" xfId="1" applyFont="1" applyFill="1" applyBorder="1" applyAlignment="1">
      <alignment horizontal="center" vertical="center"/>
    </xf>
    <xf numFmtId="1" fontId="2" fillId="0" borderId="18" xfId="1" applyNumberFormat="1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wrapText="1"/>
    </xf>
    <xf numFmtId="0" fontId="3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/>
    <xf numFmtId="0" fontId="2" fillId="4" borderId="12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13" xfId="0" applyFont="1" applyFill="1" applyBorder="1"/>
    <xf numFmtId="0" fontId="2" fillId="4" borderId="23" xfId="0" applyFont="1" applyFill="1" applyBorder="1"/>
    <xf numFmtId="0" fontId="13" fillId="4" borderId="23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wrapText="1"/>
    </xf>
    <xf numFmtId="0" fontId="5" fillId="12" borderId="27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2" fillId="12" borderId="27" xfId="0" applyFont="1" applyFill="1" applyBorder="1" applyAlignment="1">
      <alignment wrapText="1"/>
    </xf>
    <xf numFmtId="0" fontId="11" fillId="12" borderId="27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2" fillId="12" borderId="27" xfId="0" applyFont="1" applyFill="1" applyBorder="1"/>
    <xf numFmtId="0" fontId="3" fillId="7" borderId="26" xfId="0" applyFont="1" applyFill="1" applyBorder="1" applyAlignment="1">
      <alignment horizontal="justify" vertical="center" wrapText="1"/>
    </xf>
    <xf numFmtId="10" fontId="2" fillId="0" borderId="27" xfId="0" applyNumberFormat="1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justify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4" fontId="2" fillId="0" borderId="29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10" fontId="2" fillId="0" borderId="3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</cellXfs>
  <cellStyles count="5">
    <cellStyle name="Millares" xfId="2" builtinId="3"/>
    <cellStyle name="Millares 2" xfId="4"/>
    <cellStyle name="Normal" xfId="0" builtinId="0"/>
    <cellStyle name="Normal 2" xfId="3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1232961</xdr:colOff>
      <xdr:row>8</xdr:row>
      <xdr:rowOff>47626</xdr:rowOff>
    </xdr:from>
    <xdr:to>
      <xdr:col>5</xdr:col>
      <xdr:colOff>423334</xdr:colOff>
      <xdr:row>12</xdr:row>
      <xdr:rowOff>38923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8" y="47626"/>
          <a:ext cx="756706" cy="753297"/>
        </a:xfrm>
        <a:prstGeom prst="rect">
          <a:avLst/>
        </a:prstGeom>
      </xdr:spPr>
    </xdr:pic>
    <xdr:clientData/>
  </xdr:twoCellAnchor>
  <xdr:twoCellAnchor editAs="oneCell">
    <xdr:from>
      <xdr:col>15</xdr:col>
      <xdr:colOff>661460</xdr:colOff>
      <xdr:row>8</xdr:row>
      <xdr:rowOff>79377</xdr:rowOff>
    </xdr:from>
    <xdr:to>
      <xdr:col>17</xdr:col>
      <xdr:colOff>1111251</xdr:colOff>
      <xdr:row>12</xdr:row>
      <xdr:rowOff>124747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7" y="79377"/>
          <a:ext cx="2651124" cy="807370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179918</xdr:colOff>
      <xdr:row>8</xdr:row>
      <xdr:rowOff>47625</xdr:rowOff>
    </xdr:from>
    <xdr:to>
      <xdr:col>0</xdr:col>
      <xdr:colOff>994834</xdr:colOff>
      <xdr:row>12</xdr:row>
      <xdr:rowOff>58534</xdr:rowOff>
    </xdr:to>
    <xdr:pic>
      <xdr:nvPicPr>
        <xdr:cNvPr id="7" name="Imagen 6" descr="http://www.hacienda.gob.do/wp-content/themes/woodmart/images/LogoHaciendaV2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737"/>
        <a:stretch/>
      </xdr:blipFill>
      <xdr:spPr bwMode="auto">
        <a:xfrm>
          <a:off x="179918" y="47625"/>
          <a:ext cx="814916" cy="772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topLeftCell="A22" zoomScale="90" zoomScaleNormal="90" workbookViewId="0">
      <selection activeCell="F22" sqref="F22"/>
    </sheetView>
  </sheetViews>
  <sheetFormatPr baseColWidth="10" defaultColWidth="11" defaultRowHeight="15" x14ac:dyDescent="0.25"/>
  <cols>
    <col min="1" max="1" width="30.85546875" style="3" customWidth="1"/>
    <col min="2" max="2" width="14.42578125" style="121" customWidth="1"/>
    <col min="3" max="3" width="29.140625" style="3" customWidth="1"/>
    <col min="4" max="4" width="24.85546875" style="3" customWidth="1"/>
    <col min="5" max="5" width="23.42578125" style="3" customWidth="1"/>
    <col min="6" max="6" width="26" style="3" customWidth="1"/>
    <col min="7" max="7" width="16.5703125" style="16" customWidth="1"/>
    <col min="8" max="8" width="14" style="17" customWidth="1"/>
    <col min="9" max="9" width="15" style="3" hidden="1" customWidth="1"/>
    <col min="10" max="10" width="13.85546875" style="3" hidden="1" customWidth="1"/>
    <col min="11" max="11" width="15.5703125" style="3" hidden="1" customWidth="1"/>
    <col min="12" max="12" width="15" style="3" hidden="1" customWidth="1"/>
    <col min="13" max="13" width="13.5703125" style="3" hidden="1" customWidth="1"/>
    <col min="14" max="14" width="16.5703125" style="3" hidden="1" customWidth="1"/>
    <col min="15" max="15" width="14.28515625" style="3" customWidth="1"/>
    <col min="16" max="16" width="13.5703125" style="3" customWidth="1"/>
    <col min="17" max="17" width="19.42578125" style="3" customWidth="1"/>
    <col min="18" max="18" width="18.140625" style="3" customWidth="1"/>
    <col min="19" max="16384" width="11" style="3"/>
  </cols>
  <sheetData>
    <row r="1" spans="1:18" ht="28.5" hidden="1" customHeight="1" x14ac:dyDescent="0.25">
      <c r="A1" s="73" t="s">
        <v>14</v>
      </c>
      <c r="B1" s="73"/>
      <c r="C1" s="73"/>
      <c r="D1" s="73"/>
      <c r="E1" s="73"/>
      <c r="F1" s="73"/>
      <c r="G1" s="73"/>
      <c r="H1" s="73"/>
      <c r="I1" s="2"/>
      <c r="J1" s="2"/>
      <c r="K1" s="2"/>
      <c r="L1" s="2"/>
      <c r="M1" s="2"/>
      <c r="N1" s="2"/>
      <c r="O1" s="2"/>
      <c r="P1" s="2"/>
    </row>
    <row r="2" spans="1:18" hidden="1" x14ac:dyDescent="0.25">
      <c r="A2" s="2"/>
      <c r="B2" s="118"/>
      <c r="C2" s="2"/>
      <c r="D2" s="2"/>
      <c r="E2" s="2"/>
      <c r="F2" s="2"/>
      <c r="G2" s="15"/>
      <c r="H2" s="18"/>
      <c r="I2" s="2"/>
      <c r="J2" s="2"/>
      <c r="K2" s="2"/>
      <c r="L2" s="2"/>
      <c r="M2" s="2"/>
      <c r="N2" s="2"/>
      <c r="O2" s="2"/>
      <c r="P2" s="2"/>
    </row>
    <row r="3" spans="1:18" ht="39.75" hidden="1" customHeight="1" x14ac:dyDescent="0.25">
      <c r="A3" s="74" t="s">
        <v>15</v>
      </c>
      <c r="B3" s="74"/>
      <c r="C3" s="74"/>
      <c r="D3" s="74"/>
      <c r="E3" s="74"/>
      <c r="F3" s="74"/>
      <c r="G3" s="74"/>
      <c r="H3" s="74"/>
      <c r="I3" s="2"/>
      <c r="J3" s="2"/>
      <c r="K3" s="2"/>
      <c r="L3" s="2"/>
      <c r="M3" s="2"/>
      <c r="N3" s="2"/>
      <c r="O3" s="2"/>
      <c r="P3" s="2"/>
    </row>
    <row r="4" spans="1:18" hidden="1" x14ac:dyDescent="0.25">
      <c r="A4" s="2"/>
      <c r="B4" s="118"/>
      <c r="C4" s="2"/>
      <c r="D4" s="2"/>
      <c r="E4" s="2"/>
      <c r="F4" s="2"/>
      <c r="G4" s="15"/>
      <c r="H4" s="18"/>
      <c r="I4" s="2"/>
      <c r="J4" s="2"/>
      <c r="K4" s="2"/>
      <c r="L4" s="2"/>
      <c r="M4" s="2"/>
      <c r="N4" s="2"/>
      <c r="O4" s="2"/>
      <c r="P4" s="2"/>
    </row>
    <row r="5" spans="1:18" hidden="1" x14ac:dyDescent="0.25">
      <c r="A5" s="2"/>
      <c r="B5" s="119" t="s">
        <v>16</v>
      </c>
      <c r="C5" s="4"/>
      <c r="D5" s="2"/>
      <c r="E5" s="2"/>
      <c r="F5" s="2"/>
      <c r="G5" s="15"/>
      <c r="H5" s="18"/>
      <c r="I5" s="2"/>
      <c r="J5" s="2"/>
      <c r="K5" s="2"/>
      <c r="L5" s="2"/>
      <c r="M5" s="2"/>
      <c r="N5" s="2"/>
      <c r="O5" s="2"/>
      <c r="P5" s="2"/>
    </row>
    <row r="6" spans="1:18" hidden="1" x14ac:dyDescent="0.25">
      <c r="A6" s="2"/>
      <c r="B6" s="119" t="s">
        <v>17</v>
      </c>
      <c r="C6" s="4"/>
      <c r="D6" s="2"/>
      <c r="E6" s="2"/>
      <c r="F6" s="2"/>
      <c r="G6" s="15"/>
      <c r="H6" s="18"/>
      <c r="I6" s="2"/>
      <c r="J6" s="2"/>
      <c r="K6" s="2"/>
      <c r="L6" s="2"/>
      <c r="M6" s="2"/>
      <c r="N6" s="2"/>
      <c r="O6" s="2"/>
      <c r="P6" s="2"/>
    </row>
    <row r="7" spans="1:18" hidden="1" x14ac:dyDescent="0.25">
      <c r="A7" s="2"/>
      <c r="B7" s="119" t="s">
        <v>18</v>
      </c>
      <c r="C7" s="4"/>
      <c r="D7" s="2"/>
      <c r="E7" s="2"/>
      <c r="F7" s="2"/>
      <c r="G7" s="15"/>
      <c r="H7" s="18"/>
      <c r="I7" s="2"/>
      <c r="J7" s="2"/>
      <c r="K7" s="2"/>
      <c r="L7" s="2"/>
      <c r="M7" s="2"/>
      <c r="N7" s="2"/>
      <c r="O7" s="2"/>
      <c r="P7" s="2"/>
    </row>
    <row r="8" spans="1:18" hidden="1" x14ac:dyDescent="0.25">
      <c r="A8" s="2"/>
      <c r="B8" s="118"/>
      <c r="C8" s="2"/>
      <c r="D8" s="2"/>
      <c r="E8" s="2"/>
      <c r="F8" s="2"/>
      <c r="G8" s="15"/>
      <c r="H8" s="18"/>
      <c r="I8" s="2"/>
      <c r="J8" s="2"/>
      <c r="K8" s="2"/>
      <c r="L8" s="2"/>
      <c r="M8" s="2"/>
      <c r="N8" s="2"/>
      <c r="O8" s="2"/>
      <c r="P8" s="2"/>
    </row>
    <row r="9" spans="1:18" ht="15" customHeight="1" x14ac:dyDescent="0.25">
      <c r="A9" s="127"/>
      <c r="B9" s="128"/>
      <c r="C9" s="129"/>
      <c r="D9" s="129"/>
      <c r="E9" s="129"/>
      <c r="F9" s="129"/>
      <c r="G9" s="130"/>
      <c r="H9" s="131"/>
      <c r="I9" s="129"/>
      <c r="J9" s="129"/>
      <c r="K9" s="129"/>
      <c r="L9" s="129"/>
      <c r="M9" s="129"/>
      <c r="N9" s="129"/>
      <c r="O9" s="129"/>
      <c r="P9" s="129"/>
      <c r="Q9" s="129"/>
      <c r="R9" s="132"/>
    </row>
    <row r="10" spans="1:18" x14ac:dyDescent="0.25">
      <c r="A10" s="133"/>
      <c r="B10" s="118"/>
      <c r="C10" s="2"/>
      <c r="D10" s="2"/>
      <c r="E10" s="2"/>
      <c r="F10" s="2"/>
      <c r="G10" s="15"/>
      <c r="H10" s="18"/>
      <c r="I10" s="2"/>
      <c r="J10" s="2"/>
      <c r="K10" s="2"/>
      <c r="L10" s="2"/>
      <c r="M10" s="2"/>
      <c r="N10" s="2"/>
      <c r="O10" s="2"/>
      <c r="P10" s="2"/>
      <c r="Q10" s="2"/>
      <c r="R10" s="134"/>
    </row>
    <row r="11" spans="1:18" x14ac:dyDescent="0.25">
      <c r="A11" s="133"/>
      <c r="B11" s="118"/>
      <c r="C11" s="2"/>
      <c r="D11" s="2"/>
      <c r="E11" s="2"/>
      <c r="F11" s="2"/>
      <c r="G11" s="15"/>
      <c r="H11" s="18"/>
      <c r="I11" s="2"/>
      <c r="J11" s="2"/>
      <c r="K11" s="2"/>
      <c r="L11" s="2"/>
      <c r="M11" s="2"/>
      <c r="N11" s="2"/>
      <c r="O11" s="2"/>
      <c r="P11" s="2"/>
      <c r="Q11" s="2"/>
      <c r="R11" s="134"/>
    </row>
    <row r="12" spans="1:18" x14ac:dyDescent="0.25">
      <c r="A12" s="133"/>
      <c r="B12" s="118"/>
      <c r="C12" s="2"/>
      <c r="D12" s="2"/>
      <c r="E12" s="2"/>
      <c r="F12" s="2"/>
      <c r="G12" s="15"/>
      <c r="H12" s="2"/>
      <c r="I12" s="2"/>
      <c r="J12" s="2"/>
      <c r="K12" s="2"/>
      <c r="L12" s="2"/>
      <c r="M12" s="2"/>
      <c r="N12" s="2"/>
      <c r="O12" s="2"/>
      <c r="P12" s="2"/>
      <c r="Q12" s="2"/>
      <c r="R12" s="134"/>
    </row>
    <row r="13" spans="1:18" ht="19.5" customHeight="1" x14ac:dyDescent="0.25">
      <c r="A13" s="154" t="s">
        <v>77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</row>
    <row r="14" spans="1:18" ht="15" customHeight="1" x14ac:dyDescent="0.25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6"/>
    </row>
    <row r="15" spans="1:18" ht="26.25" x14ac:dyDescent="0.25">
      <c r="A15" s="123" t="s">
        <v>75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35"/>
    </row>
    <row r="16" spans="1:18" ht="23.25" x14ac:dyDescent="0.25">
      <c r="A16" s="125" t="s">
        <v>76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36"/>
    </row>
    <row r="17" spans="1:18" ht="45" customHeight="1" x14ac:dyDescent="0.3">
      <c r="A17" s="137" t="s">
        <v>73</v>
      </c>
      <c r="B17" s="107"/>
      <c r="C17" s="107"/>
      <c r="D17" s="107"/>
      <c r="E17" s="107"/>
      <c r="F17" s="107"/>
      <c r="G17" s="107"/>
      <c r="H17" s="107"/>
      <c r="I17" s="108" t="s">
        <v>74</v>
      </c>
      <c r="J17" s="108"/>
      <c r="K17" s="108"/>
      <c r="L17" s="108"/>
      <c r="M17" s="108"/>
      <c r="N17" s="108"/>
      <c r="O17" s="108"/>
      <c r="P17" s="108"/>
      <c r="Q17" s="108"/>
      <c r="R17" s="138"/>
    </row>
    <row r="18" spans="1:18" ht="35.25" customHeight="1" x14ac:dyDescent="0.25">
      <c r="A18" s="139" t="s">
        <v>0</v>
      </c>
      <c r="B18" s="109" t="s">
        <v>1</v>
      </c>
      <c r="C18" s="109"/>
      <c r="D18" s="109"/>
      <c r="E18" s="106" t="s">
        <v>2</v>
      </c>
      <c r="F18" s="106" t="s">
        <v>3</v>
      </c>
      <c r="G18" s="106" t="s">
        <v>23</v>
      </c>
      <c r="H18" s="106" t="s">
        <v>4</v>
      </c>
      <c r="I18" s="110" t="s">
        <v>13</v>
      </c>
      <c r="J18" s="111"/>
      <c r="K18" s="106" t="s">
        <v>9</v>
      </c>
      <c r="L18" s="112"/>
      <c r="M18" s="110" t="s">
        <v>10</v>
      </c>
      <c r="N18" s="111"/>
      <c r="O18" s="106" t="s">
        <v>25</v>
      </c>
      <c r="P18" s="106"/>
      <c r="Q18" s="113"/>
      <c r="R18" s="140"/>
    </row>
    <row r="19" spans="1:18" ht="29.1" customHeight="1" x14ac:dyDescent="0.25">
      <c r="A19" s="139"/>
      <c r="B19" s="114" t="s">
        <v>5</v>
      </c>
      <c r="C19" s="114" t="s">
        <v>6</v>
      </c>
      <c r="D19" s="114" t="s">
        <v>7</v>
      </c>
      <c r="E19" s="106"/>
      <c r="F19" s="106"/>
      <c r="G19" s="106"/>
      <c r="H19" s="106"/>
      <c r="I19" s="115" t="s">
        <v>19</v>
      </c>
      <c r="J19" s="115" t="s">
        <v>20</v>
      </c>
      <c r="K19" s="115" t="s">
        <v>19</v>
      </c>
      <c r="L19" s="115" t="s">
        <v>20</v>
      </c>
      <c r="M19" s="115" t="s">
        <v>19</v>
      </c>
      <c r="N19" s="115" t="s">
        <v>20</v>
      </c>
      <c r="O19" s="115" t="s">
        <v>19</v>
      </c>
      <c r="P19" s="115" t="s">
        <v>20</v>
      </c>
      <c r="Q19" s="122" t="s">
        <v>78</v>
      </c>
      <c r="R19" s="141" t="s">
        <v>71</v>
      </c>
    </row>
    <row r="20" spans="1:18" ht="57.95" customHeight="1" x14ac:dyDescent="0.25">
      <c r="A20" s="142" t="s">
        <v>72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22"/>
      <c r="R20" s="141"/>
    </row>
    <row r="21" spans="1:18" ht="24.75" customHeight="1" x14ac:dyDescent="0.25">
      <c r="A21" s="142" t="s">
        <v>26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7" t="s">
        <v>70</v>
      </c>
      <c r="R21" s="143"/>
    </row>
    <row r="22" spans="1:18" s="61" customFormat="1" ht="132" customHeight="1" x14ac:dyDescent="0.25">
      <c r="A22" s="144" t="s">
        <v>28</v>
      </c>
      <c r="B22" s="120" t="s">
        <v>48</v>
      </c>
      <c r="C22" s="98" t="s">
        <v>57</v>
      </c>
      <c r="D22" s="98" t="s">
        <v>58</v>
      </c>
      <c r="E22" s="157" t="s">
        <v>59</v>
      </c>
      <c r="F22" s="157" t="s">
        <v>37</v>
      </c>
      <c r="G22" s="19">
        <v>163000000</v>
      </c>
      <c r="H22" s="23">
        <v>60</v>
      </c>
      <c r="I22" s="14">
        <v>15</v>
      </c>
      <c r="J22" s="19">
        <f>Hoja1!G6</f>
        <v>21796862</v>
      </c>
      <c r="K22" s="29">
        <v>14</v>
      </c>
      <c r="L22" s="19">
        <f>Hoja1!H6</f>
        <v>47067712.666666664</v>
      </c>
      <c r="M22" s="29">
        <v>15</v>
      </c>
      <c r="N22" s="19">
        <f>Hoja1!I6</f>
        <v>47067712.666666664</v>
      </c>
      <c r="O22" s="29">
        <f>+H22-K22-M22-I22</f>
        <v>16</v>
      </c>
      <c r="P22" s="19">
        <f>Hoja1!J6</f>
        <v>47067712.666666664</v>
      </c>
      <c r="Q22" s="64">
        <v>16</v>
      </c>
      <c r="R22" s="145">
        <f>+Q22/O22</f>
        <v>1</v>
      </c>
    </row>
    <row r="23" spans="1:18" s="61" customFormat="1" ht="86.45" customHeight="1" x14ac:dyDescent="0.25">
      <c r="A23" s="144" t="s">
        <v>29</v>
      </c>
      <c r="B23" s="120" t="s">
        <v>48</v>
      </c>
      <c r="C23" s="99"/>
      <c r="D23" s="99"/>
      <c r="E23" s="158" t="s">
        <v>60</v>
      </c>
      <c r="F23" s="158" t="s">
        <v>38</v>
      </c>
      <c r="G23" s="19">
        <f>Hoja1!K7</f>
        <v>45400779.261233464</v>
      </c>
      <c r="H23" s="25">
        <v>0.15</v>
      </c>
      <c r="I23" s="37">
        <v>0.15</v>
      </c>
      <c r="J23" s="19">
        <f>Hoja1!G7</f>
        <v>8189983.1173964869</v>
      </c>
      <c r="K23" s="37">
        <v>0.15</v>
      </c>
      <c r="L23" s="19">
        <f>Hoja1!H7</f>
        <v>9673604.3421468325</v>
      </c>
      <c r="M23" s="37">
        <v>0.15</v>
      </c>
      <c r="N23" s="19">
        <f>Hoja1!I7</f>
        <v>9673604.3421468325</v>
      </c>
      <c r="O23" s="25">
        <v>0.15</v>
      </c>
      <c r="P23" s="19">
        <f>Hoja1!J7</f>
        <v>9673604.3421468325</v>
      </c>
      <c r="Q23" s="63">
        <v>0.15</v>
      </c>
      <c r="R23" s="145">
        <f>+Q23/O23</f>
        <v>1</v>
      </c>
    </row>
    <row r="24" spans="1:18" s="61" customFormat="1" ht="65.25" customHeight="1" x14ac:dyDescent="0.25">
      <c r="A24" s="144" t="s">
        <v>31</v>
      </c>
      <c r="B24" s="120" t="s">
        <v>48</v>
      </c>
      <c r="C24" s="99"/>
      <c r="D24" s="99"/>
      <c r="E24" s="157" t="s">
        <v>62</v>
      </c>
      <c r="F24" s="157" t="s">
        <v>39</v>
      </c>
      <c r="G24" s="19">
        <f>Hoja1!K9</f>
        <v>62150581.318775907</v>
      </c>
      <c r="H24" s="26">
        <v>0.95</v>
      </c>
      <c r="I24" s="35">
        <v>0.95</v>
      </c>
      <c r="J24" s="19">
        <f>Hoja1!G9</f>
        <v>11211530.286921404</v>
      </c>
      <c r="K24" s="35">
        <v>0.95</v>
      </c>
      <c r="L24" s="19">
        <f>Hoja1!H9</f>
        <v>13242506.914977701</v>
      </c>
      <c r="M24" s="35">
        <v>0.95</v>
      </c>
      <c r="N24" s="19">
        <f>Hoja1!I9</f>
        <v>13242506.914977701</v>
      </c>
      <c r="O24" s="35">
        <v>0.95</v>
      </c>
      <c r="P24" s="19">
        <f>Hoja1!J9</f>
        <v>13242506.914977701</v>
      </c>
      <c r="Q24" s="63">
        <v>0.95</v>
      </c>
      <c r="R24" s="145">
        <f>+Q24/O24</f>
        <v>1</v>
      </c>
    </row>
    <row r="25" spans="1:18" ht="65.25" customHeight="1" x14ac:dyDescent="0.25">
      <c r="A25" s="144" t="s">
        <v>32</v>
      </c>
      <c r="B25" s="120" t="s">
        <v>48</v>
      </c>
      <c r="C25" s="99"/>
      <c r="D25" s="99"/>
      <c r="E25" s="157" t="s">
        <v>61</v>
      </c>
      <c r="F25" s="157">
        <v>550</v>
      </c>
      <c r="G25" s="19">
        <v>6000</v>
      </c>
      <c r="H25" s="27">
        <v>40000</v>
      </c>
      <c r="I25" s="29">
        <v>9000</v>
      </c>
      <c r="J25" s="19">
        <f>Hoja1!G10</f>
        <v>8905612.7101787031</v>
      </c>
      <c r="K25" s="29">
        <v>11000</v>
      </c>
      <c r="L25" s="19">
        <f>Hoja1!H10</f>
        <v>10518870.740975196</v>
      </c>
      <c r="M25" s="29">
        <v>10000</v>
      </c>
      <c r="N25" s="19">
        <f>Hoja1!I10</f>
        <v>10518870.740975196</v>
      </c>
      <c r="O25" s="29">
        <v>10000</v>
      </c>
      <c r="P25" s="19">
        <f>Hoja1!J10</f>
        <v>10518870.740975196</v>
      </c>
      <c r="Q25" s="64">
        <v>11541</v>
      </c>
      <c r="R25" s="145">
        <v>1</v>
      </c>
    </row>
    <row r="26" spans="1:18" ht="101.45" customHeight="1" x14ac:dyDescent="0.25">
      <c r="A26" s="144" t="s">
        <v>33</v>
      </c>
      <c r="B26" s="120" t="s">
        <v>48</v>
      </c>
      <c r="C26" s="99"/>
      <c r="D26" s="99"/>
      <c r="E26" s="157" t="s">
        <v>63</v>
      </c>
      <c r="F26" s="157" t="s">
        <v>41</v>
      </c>
      <c r="G26" s="19">
        <f>Hoja1!K11</f>
        <v>11901175.146148575</v>
      </c>
      <c r="H26" s="24">
        <v>150</v>
      </c>
      <c r="I26" s="29">
        <v>30</v>
      </c>
      <c r="J26" s="19">
        <f>Hoja1!G11</f>
        <v>2146888.7783466512</v>
      </c>
      <c r="K26" s="29">
        <v>40</v>
      </c>
      <c r="L26" s="19">
        <f>Hoja1!H11</f>
        <v>2535799.196485091</v>
      </c>
      <c r="M26" s="29">
        <v>40</v>
      </c>
      <c r="N26" s="19">
        <f>Hoja1!I11</f>
        <v>2535799.196485091</v>
      </c>
      <c r="O26" s="29">
        <v>40</v>
      </c>
      <c r="P26" s="19">
        <f>Hoja1!J11</f>
        <v>2535799.196485091</v>
      </c>
      <c r="Q26" s="64">
        <v>40</v>
      </c>
      <c r="R26" s="145">
        <f>+Q26/O26</f>
        <v>1</v>
      </c>
    </row>
    <row r="27" spans="1:18" ht="93" customHeight="1" x14ac:dyDescent="0.25">
      <c r="A27" s="144" t="s">
        <v>34</v>
      </c>
      <c r="B27" s="120" t="s">
        <v>48</v>
      </c>
      <c r="C27" s="99"/>
      <c r="D27" s="99"/>
      <c r="E27" s="157" t="s">
        <v>63</v>
      </c>
      <c r="F27" s="157" t="s">
        <v>42</v>
      </c>
      <c r="G27" s="19">
        <f>Hoja1!K12</f>
        <v>8815685.2934433892</v>
      </c>
      <c r="H27" s="24">
        <v>4</v>
      </c>
      <c r="I27" s="29">
        <v>1</v>
      </c>
      <c r="J27" s="19">
        <f>Hoja1!G12</f>
        <v>1590287.9839604825</v>
      </c>
      <c r="K27" s="29">
        <v>1</v>
      </c>
      <c r="L27" s="19">
        <f>Hoja1!H12</f>
        <v>1878369.7751741416</v>
      </c>
      <c r="M27" s="29">
        <v>1</v>
      </c>
      <c r="N27" s="19">
        <f>Hoja1!I12</f>
        <v>1878369.7751741416</v>
      </c>
      <c r="O27" s="29">
        <v>1</v>
      </c>
      <c r="P27" s="19">
        <f>Hoja1!J12</f>
        <v>1878369.7751741416</v>
      </c>
      <c r="Q27" s="64">
        <v>1</v>
      </c>
      <c r="R27" s="145">
        <f>+Q27/O27</f>
        <v>1</v>
      </c>
    </row>
    <row r="28" spans="1:18" ht="65.25" customHeight="1" x14ac:dyDescent="0.25">
      <c r="A28" s="144" t="s">
        <v>35</v>
      </c>
      <c r="B28" s="120" t="s">
        <v>48</v>
      </c>
      <c r="C28" s="99"/>
      <c r="D28" s="99"/>
      <c r="E28" s="157" t="s">
        <v>59</v>
      </c>
      <c r="F28" s="157" t="s">
        <v>43</v>
      </c>
      <c r="G28" s="19">
        <f>Hoja1!K13</f>
        <v>26447055.880330171</v>
      </c>
      <c r="H28" s="28">
        <v>75000</v>
      </c>
      <c r="I28" s="29">
        <v>10000</v>
      </c>
      <c r="J28" s="19">
        <f>Hoja1!G13</f>
        <v>4770863.9518814478</v>
      </c>
      <c r="K28" s="29">
        <v>15000</v>
      </c>
      <c r="L28" s="19">
        <f>Hoja1!H13</f>
        <v>5635109.3255224256</v>
      </c>
      <c r="M28" s="29">
        <v>25000</v>
      </c>
      <c r="N28" s="19">
        <f>Hoja1!I13</f>
        <v>5635109.3255224256</v>
      </c>
      <c r="O28" s="29">
        <v>25000</v>
      </c>
      <c r="P28" s="19">
        <f>Hoja1!J13</f>
        <v>5635109.3255224256</v>
      </c>
      <c r="Q28" s="64">
        <v>18580</v>
      </c>
      <c r="R28" s="145">
        <v>0.74319999999999997</v>
      </c>
    </row>
    <row r="29" spans="1:18" ht="65.25" customHeight="1" thickBot="1" x14ac:dyDescent="0.3">
      <c r="A29" s="146" t="s">
        <v>36</v>
      </c>
      <c r="B29" s="147" t="s">
        <v>48</v>
      </c>
      <c r="C29" s="148"/>
      <c r="D29" s="148"/>
      <c r="E29" s="159" t="s">
        <v>64</v>
      </c>
      <c r="F29" s="159" t="s">
        <v>44</v>
      </c>
      <c r="G29" s="149">
        <f>Hoja1!K14</f>
        <v>71935991.994498074</v>
      </c>
      <c r="H29" s="150">
        <v>75</v>
      </c>
      <c r="I29" s="151">
        <v>20</v>
      </c>
      <c r="J29" s="149">
        <f>Hoja1!G14</f>
        <v>12976749.949117539</v>
      </c>
      <c r="K29" s="151">
        <v>17</v>
      </c>
      <c r="L29" s="149">
        <f>Hoja1!H14</f>
        <v>15327497.365420997</v>
      </c>
      <c r="M29" s="151">
        <v>18</v>
      </c>
      <c r="N29" s="149">
        <f>Hoja1!I14</f>
        <v>15327497.365420997</v>
      </c>
      <c r="O29" s="151">
        <v>20</v>
      </c>
      <c r="P29" s="149">
        <f>Hoja1!J14</f>
        <v>15327497.365420997</v>
      </c>
      <c r="Q29" s="152">
        <v>22</v>
      </c>
      <c r="R29" s="153">
        <v>1</v>
      </c>
    </row>
    <row r="33" spans="17:17" x14ac:dyDescent="0.25">
      <c r="Q33" s="62"/>
    </row>
  </sheetData>
  <mergeCells count="24">
    <mergeCell ref="A16:R16"/>
    <mergeCell ref="R19:R20"/>
    <mergeCell ref="Q17:R17"/>
    <mergeCell ref="Q19:Q20"/>
    <mergeCell ref="C22:C29"/>
    <mergeCell ref="D22:D29"/>
    <mergeCell ref="A1:H1"/>
    <mergeCell ref="A3:H3"/>
    <mergeCell ref="A17:H17"/>
    <mergeCell ref="I17:P17"/>
    <mergeCell ref="M18:N18"/>
    <mergeCell ref="O18:P18"/>
    <mergeCell ref="B18:D18"/>
    <mergeCell ref="E18:E19"/>
    <mergeCell ref="F18:F19"/>
    <mergeCell ref="G18:G19"/>
    <mergeCell ref="H18:H19"/>
    <mergeCell ref="A13:R14"/>
    <mergeCell ref="A15:R15"/>
    <mergeCell ref="A20:P20"/>
    <mergeCell ref="A18:A19"/>
    <mergeCell ref="I18:J18"/>
    <mergeCell ref="K18:L18"/>
    <mergeCell ref="A21:P21"/>
  </mergeCells>
  <pageMargins left="0.7" right="0.7" top="0.75" bottom="0.75" header="0.3" footer="0.3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topLeftCell="A9" zoomScale="90" zoomScaleNormal="90" workbookViewId="0">
      <selection activeCell="G18" sqref="G18"/>
    </sheetView>
  </sheetViews>
  <sheetFormatPr baseColWidth="10" defaultColWidth="11" defaultRowHeight="15" x14ac:dyDescent="0.25"/>
  <cols>
    <col min="1" max="1" width="30.85546875" style="3" customWidth="1"/>
    <col min="2" max="2" width="23.85546875" style="3" customWidth="1"/>
    <col min="3" max="3" width="29.140625" style="3" customWidth="1"/>
    <col min="4" max="4" width="11" style="3" customWidth="1"/>
    <col min="5" max="5" width="23.42578125" style="3" customWidth="1"/>
    <col min="6" max="6" width="26" style="3" customWidth="1"/>
    <col min="7" max="7" width="16.5703125" style="16" customWidth="1"/>
    <col min="8" max="8" width="14" style="17" customWidth="1"/>
    <col min="9" max="9" width="15" style="3" customWidth="1"/>
    <col min="10" max="10" width="13.85546875" style="3" customWidth="1"/>
    <col min="11" max="11" width="15.5703125" style="3" customWidth="1"/>
    <col min="12" max="12" width="15" style="3" customWidth="1"/>
    <col min="13" max="13" width="13.5703125" style="3" customWidth="1"/>
    <col min="14" max="15" width="16.5703125" style="3" customWidth="1"/>
    <col min="16" max="16" width="13.5703125" style="3" customWidth="1"/>
    <col min="17" max="17" width="13.140625" style="3" customWidth="1"/>
    <col min="18" max="18" width="13" style="3" customWidth="1"/>
    <col min="19" max="16384" width="11" style="3"/>
  </cols>
  <sheetData>
    <row r="1" spans="1:23" ht="28.5" hidden="1" customHeight="1" x14ac:dyDescent="0.25">
      <c r="A1" s="73" t="s">
        <v>14</v>
      </c>
      <c r="B1" s="73"/>
      <c r="C1" s="73"/>
      <c r="D1" s="73"/>
      <c r="E1" s="73"/>
      <c r="F1" s="73"/>
      <c r="G1" s="73"/>
      <c r="H1" s="73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15.75" hidden="1" thickBot="1" x14ac:dyDescent="0.3">
      <c r="A2" s="2"/>
      <c r="B2" s="2"/>
      <c r="C2" s="2"/>
      <c r="D2" s="2"/>
      <c r="E2" s="2"/>
      <c r="F2" s="2"/>
      <c r="G2" s="15"/>
      <c r="H2" s="18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39.75" hidden="1" customHeight="1" x14ac:dyDescent="0.25">
      <c r="A3" s="74" t="s">
        <v>15</v>
      </c>
      <c r="B3" s="74"/>
      <c r="C3" s="74"/>
      <c r="D3" s="74"/>
      <c r="E3" s="74"/>
      <c r="F3" s="74"/>
      <c r="G3" s="74"/>
      <c r="H3" s="74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3" ht="15.75" hidden="1" thickBot="1" x14ac:dyDescent="0.3">
      <c r="A4" s="2"/>
      <c r="B4" s="2"/>
      <c r="C4" s="2"/>
      <c r="D4" s="2"/>
      <c r="E4" s="2"/>
      <c r="F4" s="2"/>
      <c r="G4" s="15"/>
      <c r="H4" s="18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ht="15.75" hidden="1" thickBot="1" x14ac:dyDescent="0.3">
      <c r="A5" s="2"/>
      <c r="B5" s="5" t="s">
        <v>16</v>
      </c>
      <c r="C5" s="4"/>
      <c r="D5" s="2"/>
      <c r="E5" s="2"/>
      <c r="F5" s="2"/>
      <c r="G5" s="15"/>
      <c r="H5" s="18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3" ht="15.75" hidden="1" thickBot="1" x14ac:dyDescent="0.3">
      <c r="A6" s="2"/>
      <c r="B6" s="5" t="s">
        <v>17</v>
      </c>
      <c r="C6" s="4"/>
      <c r="D6" s="2"/>
      <c r="E6" s="2"/>
      <c r="F6" s="2"/>
      <c r="G6" s="15"/>
      <c r="H6" s="18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3" ht="15.75" hidden="1" thickBot="1" x14ac:dyDescent="0.3">
      <c r="A7" s="2"/>
      <c r="B7" s="5" t="s">
        <v>18</v>
      </c>
      <c r="C7" s="4"/>
      <c r="D7" s="2"/>
      <c r="E7" s="2"/>
      <c r="F7" s="2"/>
      <c r="G7" s="15"/>
      <c r="H7" s="18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3" ht="15.75" hidden="1" thickBot="1" x14ac:dyDescent="0.3">
      <c r="A8" s="2"/>
      <c r="B8" s="2"/>
      <c r="C8" s="2"/>
      <c r="D8" s="2"/>
      <c r="E8" s="2"/>
      <c r="F8" s="2"/>
      <c r="G8" s="15"/>
      <c r="H8" s="18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3" ht="45" customHeight="1" thickBot="1" x14ac:dyDescent="0.35">
      <c r="A9" s="75" t="s">
        <v>24</v>
      </c>
      <c r="B9" s="76"/>
      <c r="C9" s="76"/>
      <c r="D9" s="76"/>
      <c r="E9" s="76"/>
      <c r="F9" s="76"/>
      <c r="G9" s="76"/>
      <c r="H9" s="77"/>
      <c r="I9" s="96" t="s">
        <v>11</v>
      </c>
      <c r="J9" s="97"/>
      <c r="K9" s="97"/>
      <c r="L9" s="97"/>
      <c r="M9" s="97"/>
      <c r="N9" s="97"/>
      <c r="O9" s="97"/>
      <c r="P9" s="97"/>
      <c r="Q9" s="93" t="s">
        <v>12</v>
      </c>
      <c r="R9" s="95"/>
      <c r="S9" s="93" t="s">
        <v>12</v>
      </c>
      <c r="T9" s="94"/>
      <c r="U9" s="94"/>
      <c r="V9" s="94"/>
      <c r="W9" s="95"/>
    </row>
    <row r="10" spans="1:23" ht="35.25" customHeight="1" thickBot="1" x14ac:dyDescent="0.3">
      <c r="A10" s="67" t="s">
        <v>0</v>
      </c>
      <c r="B10" s="81" t="s">
        <v>1</v>
      </c>
      <c r="C10" s="82"/>
      <c r="D10" s="83"/>
      <c r="E10" s="84" t="s">
        <v>2</v>
      </c>
      <c r="F10" s="86" t="s">
        <v>3</v>
      </c>
      <c r="G10" s="88" t="s">
        <v>23</v>
      </c>
      <c r="H10" s="86" t="s">
        <v>4</v>
      </c>
      <c r="I10" s="69" t="s">
        <v>13</v>
      </c>
      <c r="J10" s="70"/>
      <c r="K10" s="71" t="s">
        <v>9</v>
      </c>
      <c r="L10" s="72"/>
      <c r="M10" s="78" t="s">
        <v>10</v>
      </c>
      <c r="N10" s="79"/>
      <c r="O10" s="78" t="s">
        <v>25</v>
      </c>
      <c r="P10" s="80"/>
      <c r="Q10" s="104" t="s">
        <v>8</v>
      </c>
      <c r="R10" s="103"/>
      <c r="S10" s="101" t="s">
        <v>68</v>
      </c>
      <c r="T10" s="102"/>
      <c r="U10" s="102"/>
      <c r="V10" s="102"/>
      <c r="W10" s="103"/>
    </row>
    <row r="11" spans="1:23" ht="30" x14ac:dyDescent="0.25">
      <c r="A11" s="68"/>
      <c r="B11" s="9" t="s">
        <v>5</v>
      </c>
      <c r="C11" s="8" t="s">
        <v>6</v>
      </c>
      <c r="D11" s="7" t="s">
        <v>7</v>
      </c>
      <c r="E11" s="85"/>
      <c r="F11" s="87"/>
      <c r="G11" s="89"/>
      <c r="H11" s="87"/>
      <c r="I11" s="10" t="s">
        <v>19</v>
      </c>
      <c r="J11" s="11" t="s">
        <v>20</v>
      </c>
      <c r="K11" s="10" t="s">
        <v>19</v>
      </c>
      <c r="L11" s="11" t="s">
        <v>20</v>
      </c>
      <c r="M11" s="10" t="s">
        <v>19</v>
      </c>
      <c r="N11" s="11" t="s">
        <v>20</v>
      </c>
      <c r="O11" s="10" t="s">
        <v>19</v>
      </c>
      <c r="P11" s="12" t="s">
        <v>20</v>
      </c>
      <c r="Q11" s="13" t="s">
        <v>21</v>
      </c>
      <c r="R11" s="13" t="s">
        <v>22</v>
      </c>
      <c r="S11" s="90" t="s">
        <v>21</v>
      </c>
      <c r="T11" s="91"/>
      <c r="U11" s="91"/>
      <c r="V11" s="92"/>
      <c r="W11" s="13" t="s">
        <v>22</v>
      </c>
    </row>
    <row r="12" spans="1:23" ht="42" customHeight="1" x14ac:dyDescent="0.25">
      <c r="A12" s="65" t="s">
        <v>27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7" t="s">
        <v>65</v>
      </c>
      <c r="T12" s="57" t="s">
        <v>66</v>
      </c>
      <c r="U12" s="57" t="s">
        <v>67</v>
      </c>
      <c r="V12" s="58" t="s">
        <v>69</v>
      </c>
    </row>
    <row r="13" spans="1:23" ht="24.75" customHeight="1" x14ac:dyDescent="0.25">
      <c r="A13" s="65" t="s">
        <v>26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1"/>
      <c r="T13" s="1"/>
      <c r="U13" s="1"/>
      <c r="V13" s="1"/>
    </row>
    <row r="14" spans="1:23" ht="132" customHeight="1" x14ac:dyDescent="0.25">
      <c r="A14" s="56" t="s">
        <v>28</v>
      </c>
      <c r="B14" s="6" t="s">
        <v>48</v>
      </c>
      <c r="C14" s="98" t="s">
        <v>57</v>
      </c>
      <c r="D14" s="98" t="s">
        <v>58</v>
      </c>
      <c r="E14" s="21" t="s">
        <v>59</v>
      </c>
      <c r="F14" s="21" t="s">
        <v>37</v>
      </c>
      <c r="G14" s="55">
        <v>163000000</v>
      </c>
      <c r="H14" s="23">
        <v>60</v>
      </c>
      <c r="I14" s="14">
        <v>15</v>
      </c>
      <c r="J14" s="19">
        <f>Hoja1!G6</f>
        <v>21796862</v>
      </c>
      <c r="K14" s="29">
        <v>14</v>
      </c>
      <c r="L14" s="19">
        <f>Hoja1!H6</f>
        <v>47067712.666666664</v>
      </c>
      <c r="M14" s="29">
        <v>15</v>
      </c>
      <c r="N14" s="19">
        <f>Hoja1!I6</f>
        <v>47067712.666666664</v>
      </c>
      <c r="O14" s="29">
        <f>+H14-K14-M14-I14</f>
        <v>16</v>
      </c>
      <c r="P14" s="19">
        <f>Hoja1!J6</f>
        <v>47067712.666666664</v>
      </c>
      <c r="Q14" s="14">
        <v>12</v>
      </c>
      <c r="R14" s="19">
        <f>Hoja1!F6</f>
        <v>9035008.1899999995</v>
      </c>
      <c r="S14" s="1"/>
      <c r="T14" s="1"/>
      <c r="U14" s="1"/>
      <c r="V14" s="59">
        <f>SUM(S14:U14)</f>
        <v>0</v>
      </c>
    </row>
    <row r="15" spans="1:23" ht="65.25" customHeight="1" x14ac:dyDescent="0.25">
      <c r="A15" s="56" t="s">
        <v>29</v>
      </c>
      <c r="B15" s="6" t="s">
        <v>48</v>
      </c>
      <c r="C15" s="99"/>
      <c r="D15" s="99"/>
      <c r="E15" s="22" t="s">
        <v>60</v>
      </c>
      <c r="F15" s="22" t="s">
        <v>38</v>
      </c>
      <c r="G15" s="55">
        <f>Hoja1!K7</f>
        <v>45400779.261233464</v>
      </c>
      <c r="H15" s="25">
        <v>0.15</v>
      </c>
      <c r="I15" s="37">
        <v>0.15</v>
      </c>
      <c r="J15" s="19">
        <f>Hoja1!G7</f>
        <v>8189983.1173964869</v>
      </c>
      <c r="K15" s="37">
        <v>0.15</v>
      </c>
      <c r="L15" s="19">
        <f>Hoja1!H7</f>
        <v>9673604.3421468325</v>
      </c>
      <c r="M15" s="37">
        <v>0.15</v>
      </c>
      <c r="N15" s="19">
        <f>Hoja1!I7</f>
        <v>9673604.3421468325</v>
      </c>
      <c r="O15" s="25">
        <v>0.15</v>
      </c>
      <c r="P15" s="19">
        <f>Hoja1!J7</f>
        <v>9673604.3421468325</v>
      </c>
      <c r="Q15" s="36">
        <v>0.19600000000000001</v>
      </c>
      <c r="R15" s="19">
        <f>Hoja1!F7</f>
        <v>5695325.7227955004</v>
      </c>
      <c r="S15" s="60"/>
      <c r="T15" s="60"/>
      <c r="U15" s="60"/>
      <c r="V15" s="1"/>
    </row>
    <row r="16" spans="1:23" ht="65.25" customHeight="1" x14ac:dyDescent="0.25">
      <c r="A16" s="56" t="s">
        <v>31</v>
      </c>
      <c r="B16" s="6" t="s">
        <v>48</v>
      </c>
      <c r="C16" s="99"/>
      <c r="D16" s="99"/>
      <c r="E16" s="21" t="s">
        <v>62</v>
      </c>
      <c r="F16" s="21" t="s">
        <v>39</v>
      </c>
      <c r="G16" s="40">
        <f>Hoja1!K9</f>
        <v>62150581.318775907</v>
      </c>
      <c r="H16" s="26">
        <v>0.95</v>
      </c>
      <c r="I16" s="35">
        <v>0.95</v>
      </c>
      <c r="J16" s="19">
        <f>Hoja1!G9</f>
        <v>11211530.286921404</v>
      </c>
      <c r="K16" s="35">
        <v>0.95</v>
      </c>
      <c r="L16" s="19">
        <f>Hoja1!H9</f>
        <v>13242506.914977701</v>
      </c>
      <c r="M16" s="35">
        <v>0.95</v>
      </c>
      <c r="N16" s="19">
        <f>Hoja1!I9</f>
        <v>13242506.914977701</v>
      </c>
      <c r="O16" s="35">
        <v>0.95</v>
      </c>
      <c r="P16" s="19">
        <f>Hoja1!J9</f>
        <v>13242506.914977701</v>
      </c>
      <c r="Q16" s="14"/>
      <c r="R16" s="19">
        <f>Hoja1!F9</f>
        <v>7796513.8535355879</v>
      </c>
      <c r="S16" s="1"/>
      <c r="T16" s="1"/>
      <c r="U16" s="1"/>
      <c r="V16" s="1"/>
    </row>
    <row r="17" spans="1:22" ht="65.25" customHeight="1" x14ac:dyDescent="0.25">
      <c r="A17" s="56" t="s">
        <v>32</v>
      </c>
      <c r="B17" s="6" t="s">
        <v>48</v>
      </c>
      <c r="C17" s="99"/>
      <c r="D17" s="99"/>
      <c r="E17" s="21" t="s">
        <v>61</v>
      </c>
      <c r="F17" s="21" t="s">
        <v>40</v>
      </c>
      <c r="G17" s="40">
        <f>Hoja1!K10</f>
        <v>49367837.643282987</v>
      </c>
      <c r="H17" s="27">
        <v>40000</v>
      </c>
      <c r="I17" s="29">
        <v>9000</v>
      </c>
      <c r="J17" s="19">
        <f>Hoja1!G10</f>
        <v>8905612.7101787031</v>
      </c>
      <c r="K17" s="29">
        <v>11000</v>
      </c>
      <c r="L17" s="19">
        <f>Hoja1!H10</f>
        <v>10518870.740975196</v>
      </c>
      <c r="M17" s="29">
        <v>10000</v>
      </c>
      <c r="N17" s="19">
        <f>Hoja1!I10</f>
        <v>10518870.740975196</v>
      </c>
      <c r="O17" s="29">
        <v>10000</v>
      </c>
      <c r="P17" s="19">
        <f>Hoja1!J10</f>
        <v>10518870.740975196</v>
      </c>
      <c r="Q17" s="29">
        <v>8079</v>
      </c>
      <c r="R17" s="19">
        <f>Hoja1!F10</f>
        <v>6192975.5432339422</v>
      </c>
      <c r="S17" s="1"/>
      <c r="T17" s="1"/>
      <c r="U17" s="1"/>
      <c r="V17" s="1"/>
    </row>
    <row r="18" spans="1:22" ht="101.45" customHeight="1" x14ac:dyDescent="0.25">
      <c r="A18" s="56" t="s">
        <v>33</v>
      </c>
      <c r="B18" s="6" t="s">
        <v>48</v>
      </c>
      <c r="C18" s="99"/>
      <c r="D18" s="99"/>
      <c r="E18" s="21" t="s">
        <v>63</v>
      </c>
      <c r="F18" s="21" t="s">
        <v>41</v>
      </c>
      <c r="G18" s="40">
        <f>Hoja1!K11</f>
        <v>11901175.146148575</v>
      </c>
      <c r="H18" s="24">
        <v>150</v>
      </c>
      <c r="I18" s="29">
        <v>30</v>
      </c>
      <c r="J18" s="19">
        <f>Hoja1!G11</f>
        <v>2146888.7783466512</v>
      </c>
      <c r="K18" s="29">
        <v>40</v>
      </c>
      <c r="L18" s="19">
        <f>Hoja1!H11</f>
        <v>2535799.196485091</v>
      </c>
      <c r="M18" s="29">
        <v>40</v>
      </c>
      <c r="N18" s="19">
        <f>Hoja1!I11</f>
        <v>2535799.196485091</v>
      </c>
      <c r="O18" s="29">
        <v>40</v>
      </c>
      <c r="P18" s="19">
        <f>Hoja1!J11</f>
        <v>2535799.196485091</v>
      </c>
      <c r="Q18" s="29">
        <f>18+23</f>
        <v>41</v>
      </c>
      <c r="R18" s="19">
        <f>Hoja1!F11</f>
        <v>1492949.461315325</v>
      </c>
      <c r="S18" s="1"/>
      <c r="T18" s="1"/>
      <c r="U18" s="1"/>
      <c r="V18" s="1"/>
    </row>
    <row r="19" spans="1:22" ht="93" customHeight="1" x14ac:dyDescent="0.25">
      <c r="A19" s="20" t="s">
        <v>34</v>
      </c>
      <c r="B19" s="6" t="s">
        <v>48</v>
      </c>
      <c r="C19" s="99"/>
      <c r="D19" s="99"/>
      <c r="E19" s="21" t="s">
        <v>63</v>
      </c>
      <c r="F19" s="21" t="s">
        <v>42</v>
      </c>
      <c r="G19" s="40">
        <f>Hoja1!K12</f>
        <v>8815685.2934433892</v>
      </c>
      <c r="H19" s="24">
        <v>4</v>
      </c>
      <c r="I19" s="29">
        <v>1</v>
      </c>
      <c r="J19" s="19">
        <f>Hoja1!G12</f>
        <v>1590287.9839604825</v>
      </c>
      <c r="K19" s="29">
        <v>1</v>
      </c>
      <c r="L19" s="19">
        <f>Hoja1!H12</f>
        <v>1878369.7751741416</v>
      </c>
      <c r="M19" s="29">
        <v>1</v>
      </c>
      <c r="N19" s="19">
        <f>Hoja1!I12</f>
        <v>1878369.7751741416</v>
      </c>
      <c r="O19" s="29">
        <v>1</v>
      </c>
      <c r="P19" s="19">
        <f>Hoja1!J12</f>
        <v>1878369.7751741416</v>
      </c>
      <c r="Q19" s="29">
        <v>1</v>
      </c>
      <c r="R19" s="19">
        <f>Hoja1!F12</f>
        <v>1105888.4898632036</v>
      </c>
      <c r="S19" s="1"/>
      <c r="T19" s="1"/>
      <c r="U19" s="1"/>
      <c r="V19" s="1"/>
    </row>
    <row r="20" spans="1:22" ht="65.25" customHeight="1" x14ac:dyDescent="0.25">
      <c r="A20" s="20" t="s">
        <v>35</v>
      </c>
      <c r="B20" s="6" t="s">
        <v>48</v>
      </c>
      <c r="C20" s="99"/>
      <c r="D20" s="99"/>
      <c r="E20" s="21" t="s">
        <v>59</v>
      </c>
      <c r="F20" s="21" t="s">
        <v>43</v>
      </c>
      <c r="G20" s="40">
        <f>Hoja1!K13</f>
        <v>26447055.880330171</v>
      </c>
      <c r="H20" s="28">
        <v>75000</v>
      </c>
      <c r="I20" s="29">
        <v>10000</v>
      </c>
      <c r="J20" s="19">
        <f>Hoja1!G13</f>
        <v>4770863.9518814478</v>
      </c>
      <c r="K20" s="29">
        <v>15000</v>
      </c>
      <c r="L20" s="19">
        <f>Hoja1!H13</f>
        <v>5635109.3255224256</v>
      </c>
      <c r="M20" s="29">
        <v>25000</v>
      </c>
      <c r="N20" s="19">
        <f>Hoja1!I13</f>
        <v>5635109.3255224256</v>
      </c>
      <c r="O20" s="29">
        <v>25000</v>
      </c>
      <c r="P20" s="19">
        <f>Hoja1!J13</f>
        <v>5635109.3255224256</v>
      </c>
      <c r="Q20" s="29">
        <v>9522</v>
      </c>
      <c r="R20" s="19">
        <f>Hoja1!F13</f>
        <v>3317665.4695896115</v>
      </c>
      <c r="S20" s="60"/>
      <c r="T20" s="60"/>
      <c r="U20" s="60"/>
      <c r="V20" s="1"/>
    </row>
    <row r="21" spans="1:22" ht="65.25" customHeight="1" x14ac:dyDescent="0.25">
      <c r="A21" s="56" t="s">
        <v>36</v>
      </c>
      <c r="B21" s="6" t="s">
        <v>48</v>
      </c>
      <c r="C21" s="100"/>
      <c r="D21" s="100"/>
      <c r="E21" s="21" t="s">
        <v>64</v>
      </c>
      <c r="F21" s="21" t="s">
        <v>44</v>
      </c>
      <c r="G21" s="40">
        <f>Hoja1!K14</f>
        <v>71935991.994498074</v>
      </c>
      <c r="H21" s="24">
        <v>75</v>
      </c>
      <c r="I21" s="29">
        <v>20</v>
      </c>
      <c r="J21" s="19">
        <f>Hoja1!G14</f>
        <v>12976749.949117539</v>
      </c>
      <c r="K21" s="29">
        <v>17</v>
      </c>
      <c r="L21" s="19">
        <f>Hoja1!H14</f>
        <v>15327497.365420997</v>
      </c>
      <c r="M21" s="29">
        <v>18</v>
      </c>
      <c r="N21" s="19">
        <f>Hoja1!I14</f>
        <v>15327497.365420997</v>
      </c>
      <c r="O21" s="29">
        <v>20</v>
      </c>
      <c r="P21" s="19">
        <f>Hoja1!J14</f>
        <v>15327497.365420997</v>
      </c>
      <c r="Q21" s="29">
        <v>15</v>
      </c>
      <c r="R21" s="19">
        <f>Hoja1!F14</f>
        <v>9024050.0772837438</v>
      </c>
      <c r="S21" s="1"/>
      <c r="T21" s="1"/>
      <c r="U21" s="1"/>
      <c r="V21" s="1"/>
    </row>
  </sheetData>
  <mergeCells count="23">
    <mergeCell ref="A12:R12"/>
    <mergeCell ref="A13:R13"/>
    <mergeCell ref="C14:C21"/>
    <mergeCell ref="D14:D21"/>
    <mergeCell ref="S10:W10"/>
    <mergeCell ref="A10:A11"/>
    <mergeCell ref="B10:D10"/>
    <mergeCell ref="E10:E11"/>
    <mergeCell ref="F10:F11"/>
    <mergeCell ref="G10:G11"/>
    <mergeCell ref="H10:H11"/>
    <mergeCell ref="I10:J10"/>
    <mergeCell ref="K10:L10"/>
    <mergeCell ref="M10:N10"/>
    <mergeCell ref="O10:P10"/>
    <mergeCell ref="Q10:R10"/>
    <mergeCell ref="S11:V11"/>
    <mergeCell ref="S9:W9"/>
    <mergeCell ref="A1:H1"/>
    <mergeCell ref="A3:H3"/>
    <mergeCell ref="A9:H9"/>
    <mergeCell ref="I9:P9"/>
    <mergeCell ref="Q9:R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topLeftCell="F2" zoomScale="120" zoomScaleNormal="120" workbookViewId="0">
      <selection activeCell="J6" sqref="J6"/>
    </sheetView>
  </sheetViews>
  <sheetFormatPr baseColWidth="10" defaultRowHeight="15" x14ac:dyDescent="0.25"/>
  <cols>
    <col min="1" max="1" width="30.85546875" style="3" customWidth="1"/>
    <col min="2" max="2" width="20.42578125" customWidth="1"/>
    <col min="3" max="3" width="20.42578125" style="3" customWidth="1"/>
    <col min="4" max="5" width="10.85546875" style="3"/>
    <col min="6" max="6" width="17.5703125" customWidth="1"/>
    <col min="7" max="7" width="17.5703125" style="3" customWidth="1"/>
    <col min="8" max="8" width="16" customWidth="1"/>
    <col min="9" max="9" width="13.140625" customWidth="1"/>
    <col min="10" max="10" width="15.140625" customWidth="1"/>
    <col min="11" max="11" width="15.5703125" customWidth="1"/>
    <col min="12" max="12" width="15.85546875" customWidth="1"/>
    <col min="13" max="13" width="21.85546875" customWidth="1"/>
  </cols>
  <sheetData>
    <row r="1" spans="1:13" x14ac:dyDescent="0.25">
      <c r="B1" s="34">
        <v>35614783.899999999</v>
      </c>
      <c r="F1" s="51">
        <f>+F2-B16</f>
        <v>6987717.3500000015</v>
      </c>
      <c r="H1" s="32">
        <f>+(H2-G2)/3</f>
        <v>72361048.540000007</v>
      </c>
    </row>
    <row r="2" spans="1:13" x14ac:dyDescent="0.25">
      <c r="C2" s="34">
        <v>339609506</v>
      </c>
      <c r="F2" s="52">
        <v>42602501.25</v>
      </c>
      <c r="G2" s="34">
        <v>61263180.189999998</v>
      </c>
      <c r="H2" s="34">
        <f>+M6</f>
        <v>278346325.81</v>
      </c>
      <c r="K2" s="34">
        <v>339609506</v>
      </c>
    </row>
    <row r="3" spans="1:13" s="3" customFormat="1" ht="15.75" thickBot="1" x14ac:dyDescent="0.3">
      <c r="A3" s="33"/>
      <c r="C3" s="3" t="s">
        <v>53</v>
      </c>
      <c r="F3" t="s">
        <v>47</v>
      </c>
      <c r="G3" t="s">
        <v>49</v>
      </c>
      <c r="H3" s="34"/>
    </row>
    <row r="4" spans="1:13" ht="25.5" customHeight="1" thickBot="1" x14ac:dyDescent="0.3">
      <c r="A4" s="11" t="s">
        <v>46</v>
      </c>
      <c r="B4" s="11"/>
      <c r="C4" s="11"/>
      <c r="D4" s="11"/>
      <c r="E4" s="12"/>
      <c r="F4" s="69" t="s">
        <v>13</v>
      </c>
      <c r="G4" s="105"/>
      <c r="H4" s="47" t="s">
        <v>9</v>
      </c>
      <c r="I4" s="46" t="s">
        <v>10</v>
      </c>
      <c r="J4" s="46" t="s">
        <v>25</v>
      </c>
    </row>
    <row r="5" spans="1:13" ht="48.6" customHeight="1" x14ac:dyDescent="0.25">
      <c r="A5" s="11"/>
      <c r="B5" s="11" t="s">
        <v>45</v>
      </c>
      <c r="C5" s="11" t="s">
        <v>55</v>
      </c>
      <c r="D5" s="11" t="s">
        <v>52</v>
      </c>
      <c r="E5" s="11" t="s">
        <v>56</v>
      </c>
      <c r="F5" s="45" t="s">
        <v>22</v>
      </c>
      <c r="G5" s="11" t="s">
        <v>54</v>
      </c>
      <c r="H5" s="39" t="s">
        <v>20</v>
      </c>
      <c r="I5" s="39" t="s">
        <v>20</v>
      </c>
      <c r="J5" s="39" t="s">
        <v>20</v>
      </c>
      <c r="K5" s="53" t="s">
        <v>23</v>
      </c>
      <c r="L5" s="39" t="s">
        <v>50</v>
      </c>
      <c r="M5" s="39" t="s">
        <v>51</v>
      </c>
    </row>
    <row r="6" spans="1:13" ht="45" x14ac:dyDescent="0.25">
      <c r="A6" s="30" t="s">
        <v>28</v>
      </c>
      <c r="B6" s="31"/>
      <c r="C6" s="31"/>
      <c r="D6" s="31"/>
      <c r="E6" s="31"/>
      <c r="F6" s="40">
        <v>9035008.1899999995</v>
      </c>
      <c r="G6" s="40">
        <v>21796862</v>
      </c>
      <c r="H6" s="40">
        <f>+L6/3</f>
        <v>47067712.666666664</v>
      </c>
      <c r="I6" s="40">
        <f>+L6/3</f>
        <v>47067712.666666664</v>
      </c>
      <c r="J6" s="40">
        <f>+L6/3</f>
        <v>47067712.666666664</v>
      </c>
      <c r="K6" s="54">
        <v>140128108</v>
      </c>
      <c r="L6" s="34">
        <f>163000000-21796862</f>
        <v>141203138</v>
      </c>
      <c r="M6" s="34">
        <v>278346325.81</v>
      </c>
    </row>
    <row r="7" spans="1:13" ht="45" x14ac:dyDescent="0.25">
      <c r="A7" s="30" t="s">
        <v>29</v>
      </c>
      <c r="B7" s="41">
        <v>515000</v>
      </c>
      <c r="C7" s="50">
        <f>(B7*3)</f>
        <v>1545000</v>
      </c>
      <c r="D7" s="38">
        <f>+C7/B$16</f>
        <v>4.338086128328298E-2</v>
      </c>
      <c r="E7" s="38">
        <f>+D7*100%/32.45%</f>
        <v>0.13368524278361474</v>
      </c>
      <c r="F7" s="41">
        <f>E7*F$2</f>
        <v>5695325.7227955004</v>
      </c>
      <c r="G7" s="41">
        <f t="shared" ref="G7:G14" si="0">+E7*G$2</f>
        <v>8189983.1173964869</v>
      </c>
      <c r="H7" s="41">
        <f>+H$1*E7</f>
        <v>9673604.3421468325</v>
      </c>
      <c r="I7" s="42">
        <f>+E7*H$1</f>
        <v>9673604.3421468325</v>
      </c>
      <c r="J7" s="42">
        <f>+E7*H$1</f>
        <v>9673604.3421468325</v>
      </c>
      <c r="K7" s="42">
        <f>+E7*C$2</f>
        <v>45400779.261233464</v>
      </c>
    </row>
    <row r="8" spans="1:13" ht="45" x14ac:dyDescent="0.25">
      <c r="A8" s="30" t="s">
        <v>30</v>
      </c>
      <c r="B8" s="41">
        <v>721000</v>
      </c>
      <c r="C8" s="50">
        <f t="shared" ref="C8:C14" si="1">(B8*3)</f>
        <v>2163000</v>
      </c>
      <c r="D8" s="38">
        <f t="shared" ref="D8:D14" si="2">+C8/B$16</f>
        <v>6.0733205796596176E-2</v>
      </c>
      <c r="E8" s="38">
        <f t="shared" ref="E8:E14" si="3">+D8*100%/32.45%</f>
        <v>0.18715933989706063</v>
      </c>
      <c r="F8" s="41">
        <f t="shared" ref="F8:F14" si="4">E8*F$2</f>
        <v>7973456.0119137</v>
      </c>
      <c r="G8" s="41">
        <f t="shared" si="0"/>
        <v>11465976.364355082</v>
      </c>
      <c r="H8" s="41">
        <f t="shared" ref="H8:H14" si="5">+H$1*E8</f>
        <v>13543046.079005564</v>
      </c>
      <c r="I8" s="42">
        <f t="shared" ref="I8:I14" si="6">+E8*H$1</f>
        <v>13543046.079005564</v>
      </c>
      <c r="J8" s="42">
        <f t="shared" ref="J8:J14" si="7">+E8*H$1</f>
        <v>13543046.079005564</v>
      </c>
      <c r="K8" s="42">
        <f t="shared" ref="K8:K14" si="8">+E8*C$2</f>
        <v>63561090.965726852</v>
      </c>
    </row>
    <row r="9" spans="1:13" ht="30" x14ac:dyDescent="0.25">
      <c r="A9" s="30" t="s">
        <v>31</v>
      </c>
      <c r="B9" s="43">
        <v>705000</v>
      </c>
      <c r="C9" s="50">
        <f t="shared" si="1"/>
        <v>2115000</v>
      </c>
      <c r="D9" s="38">
        <f t="shared" si="2"/>
        <v>5.9385450882940782E-2</v>
      </c>
      <c r="E9" s="38">
        <f t="shared" si="3"/>
        <v>0.1830060119659192</v>
      </c>
      <c r="F9" s="41">
        <f t="shared" si="4"/>
        <v>7796513.8535355879</v>
      </c>
      <c r="G9" s="41">
        <f t="shared" si="0"/>
        <v>11211530.286921404</v>
      </c>
      <c r="H9" s="41">
        <f t="shared" si="5"/>
        <v>13242506.914977701</v>
      </c>
      <c r="I9" s="42">
        <f t="shared" si="6"/>
        <v>13242506.914977701</v>
      </c>
      <c r="J9" s="42">
        <f t="shared" si="7"/>
        <v>13242506.914977701</v>
      </c>
      <c r="K9" s="42">
        <f t="shared" si="8"/>
        <v>62150581.318775907</v>
      </c>
    </row>
    <row r="10" spans="1:13" ht="30" x14ac:dyDescent="0.25">
      <c r="A10" s="30" t="s">
        <v>32</v>
      </c>
      <c r="B10" s="44">
        <v>560000</v>
      </c>
      <c r="C10" s="50">
        <f t="shared" si="1"/>
        <v>1680000</v>
      </c>
      <c r="D10" s="38">
        <f t="shared" si="2"/>
        <v>4.7171421977938777E-2</v>
      </c>
      <c r="E10" s="38">
        <f t="shared" si="3"/>
        <v>0.14536647758995</v>
      </c>
      <c r="F10" s="41">
        <f t="shared" si="4"/>
        <v>6192975.5432339422</v>
      </c>
      <c r="G10" s="41">
        <f t="shared" si="0"/>
        <v>8905612.7101787031</v>
      </c>
      <c r="H10" s="41">
        <f t="shared" si="5"/>
        <v>10518870.740975196</v>
      </c>
      <c r="I10" s="42">
        <f t="shared" si="6"/>
        <v>10518870.740975196</v>
      </c>
      <c r="J10" s="42">
        <f t="shared" si="7"/>
        <v>10518870.740975196</v>
      </c>
      <c r="K10" s="42">
        <f t="shared" si="8"/>
        <v>49367837.643282987</v>
      </c>
    </row>
    <row r="11" spans="1:13" ht="30" x14ac:dyDescent="0.25">
      <c r="A11" s="30" t="s">
        <v>33</v>
      </c>
      <c r="B11" s="44">
        <v>135000</v>
      </c>
      <c r="C11" s="50">
        <f t="shared" si="1"/>
        <v>405000</v>
      </c>
      <c r="D11" s="38">
        <f t="shared" si="2"/>
        <v>1.1371682083967383E-2</v>
      </c>
      <c r="E11" s="38">
        <f t="shared" si="3"/>
        <v>3.5043704419005797E-2</v>
      </c>
      <c r="F11" s="41">
        <f t="shared" si="4"/>
        <v>1492949.461315325</v>
      </c>
      <c r="G11" s="41">
        <f t="shared" si="0"/>
        <v>2146888.7783466512</v>
      </c>
      <c r="H11" s="41">
        <f t="shared" si="5"/>
        <v>2535799.196485091</v>
      </c>
      <c r="I11" s="42">
        <f t="shared" si="6"/>
        <v>2535799.196485091</v>
      </c>
      <c r="J11" s="42">
        <f t="shared" si="7"/>
        <v>2535799.196485091</v>
      </c>
      <c r="K11" s="42">
        <f t="shared" si="8"/>
        <v>11901175.146148575</v>
      </c>
    </row>
    <row r="12" spans="1:13" ht="30" x14ac:dyDescent="0.25">
      <c r="A12" s="30" t="s">
        <v>34</v>
      </c>
      <c r="B12" s="41">
        <f>400000*0.25</f>
        <v>100000</v>
      </c>
      <c r="C12" s="50">
        <f t="shared" si="1"/>
        <v>300000</v>
      </c>
      <c r="D12" s="38">
        <f t="shared" si="2"/>
        <v>8.4234682103462091E-3</v>
      </c>
      <c r="E12" s="38">
        <f t="shared" si="3"/>
        <v>2.5958299569633924E-2</v>
      </c>
      <c r="F12" s="41">
        <f t="shared" si="4"/>
        <v>1105888.4898632036</v>
      </c>
      <c r="G12" s="41">
        <f t="shared" si="0"/>
        <v>1590287.9839604825</v>
      </c>
      <c r="H12" s="41">
        <f t="shared" si="5"/>
        <v>1878369.7751741416</v>
      </c>
      <c r="I12" s="42">
        <f t="shared" si="6"/>
        <v>1878369.7751741416</v>
      </c>
      <c r="J12" s="42">
        <f t="shared" si="7"/>
        <v>1878369.7751741416</v>
      </c>
      <c r="K12" s="42">
        <f t="shared" si="8"/>
        <v>8815685.2934433892</v>
      </c>
    </row>
    <row r="13" spans="1:13" ht="30" x14ac:dyDescent="0.25">
      <c r="A13" s="30" t="s">
        <v>35</v>
      </c>
      <c r="B13" s="41">
        <f>400000*0.75</f>
        <v>300000</v>
      </c>
      <c r="C13" s="50">
        <f t="shared" si="1"/>
        <v>900000</v>
      </c>
      <c r="D13" s="38">
        <f t="shared" si="2"/>
        <v>2.5270404631038631E-2</v>
      </c>
      <c r="E13" s="38">
        <f t="shared" si="3"/>
        <v>7.7874898708901782E-2</v>
      </c>
      <c r="F13" s="41">
        <f t="shared" si="4"/>
        <v>3317665.4695896115</v>
      </c>
      <c r="G13" s="41">
        <f t="shared" si="0"/>
        <v>4770863.9518814478</v>
      </c>
      <c r="H13" s="41">
        <f t="shared" si="5"/>
        <v>5635109.3255224256</v>
      </c>
      <c r="I13" s="42">
        <f t="shared" si="6"/>
        <v>5635109.3255224256</v>
      </c>
      <c r="J13" s="42">
        <f t="shared" si="7"/>
        <v>5635109.3255224256</v>
      </c>
      <c r="K13" s="42">
        <f t="shared" si="8"/>
        <v>26447055.880330171</v>
      </c>
    </row>
    <row r="14" spans="1:13" ht="60" x14ac:dyDescent="0.25">
      <c r="A14" s="30" t="s">
        <v>36</v>
      </c>
      <c r="B14" s="44">
        <v>816000</v>
      </c>
      <c r="C14" s="50">
        <f t="shared" si="1"/>
        <v>2448000</v>
      </c>
      <c r="D14" s="38">
        <f t="shared" si="2"/>
        <v>6.8735500596425067E-2</v>
      </c>
      <c r="E14" s="38">
        <f t="shared" si="3"/>
        <v>0.21181972448821285</v>
      </c>
      <c r="F14" s="41">
        <f t="shared" si="4"/>
        <v>9024050.0772837438</v>
      </c>
      <c r="G14" s="41">
        <f t="shared" si="0"/>
        <v>12976749.949117539</v>
      </c>
      <c r="H14" s="41">
        <f t="shared" si="5"/>
        <v>15327497.365420997</v>
      </c>
      <c r="I14" s="42">
        <f t="shared" si="6"/>
        <v>15327497.365420997</v>
      </c>
      <c r="J14" s="42">
        <f t="shared" si="7"/>
        <v>15327497.365420997</v>
      </c>
      <c r="K14" s="42">
        <f t="shared" si="8"/>
        <v>71935991.994498074</v>
      </c>
    </row>
    <row r="15" spans="1:13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5">
      <c r="B16" s="41">
        <v>35614783.899999999</v>
      </c>
      <c r="C16" s="41"/>
      <c r="D16" s="48">
        <f>SUM(D7:D14)</f>
        <v>0.32447199546253602</v>
      </c>
      <c r="E16" s="48">
        <f>SUM(E7:E15)</f>
        <v>0.99991369942229891</v>
      </c>
      <c r="F16" s="42">
        <f>SUM(F7:F14)</f>
        <v>42598824.629530609</v>
      </c>
      <c r="G16" s="42">
        <f>SUM(G7:G15)</f>
        <v>61257893.142157793</v>
      </c>
      <c r="H16" s="42">
        <f>SUM(H7:H14)</f>
        <v>72354803.739707947</v>
      </c>
      <c r="I16" s="42">
        <f>SUM(I7:I14)</f>
        <v>72354803.739707947</v>
      </c>
      <c r="J16" s="42">
        <f>SUM(J7:J14)</f>
        <v>72354803.739707947</v>
      </c>
      <c r="K16" s="51">
        <f>SUM(K7:K14)</f>
        <v>339580197.50343943</v>
      </c>
    </row>
    <row r="17" spans="2:7" x14ac:dyDescent="0.25">
      <c r="B17" s="41">
        <v>9867135</v>
      </c>
    </row>
    <row r="18" spans="2:7" x14ac:dyDescent="0.25">
      <c r="B18" s="41">
        <v>9867135</v>
      </c>
      <c r="C18" s="49">
        <f>+B16/C2</f>
        <v>0.10486980862072806</v>
      </c>
      <c r="G18" s="3">
        <f>+F2/G2</f>
        <v>0.69540139963145453</v>
      </c>
    </row>
  </sheetData>
  <mergeCells count="1">
    <mergeCell ref="F4:G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0205 - MINISTERIO DE HACIENDA</vt:lpstr>
      <vt:lpstr>0205 - MINISTERIO DE HACIEN (2</vt:lpstr>
      <vt:lpstr>Hoja1</vt:lpstr>
      <vt:lpstr>'0205 - MINISTERIO DE HACIENDA'!Área_de_impresión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Wandnerys fuertes</cp:lastModifiedBy>
  <cp:lastPrinted>2018-12-27T13:45:06Z</cp:lastPrinted>
  <dcterms:created xsi:type="dcterms:W3CDTF">2017-11-24T14:39:41Z</dcterms:created>
  <dcterms:modified xsi:type="dcterms:W3CDTF">2018-12-27T13:51:15Z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